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385" windowHeight="10395" activeTab="1"/>
  </bookViews>
  <sheets>
    <sheet name="Tabulk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<sst xmlns="http://schemas.openxmlformats.org/spreadsheetml/2006/main" count="66" uniqueCount="44">
  <si>
    <t>I.</t>
  </si>
  <si>
    <t>II.</t>
  </si>
  <si>
    <t>III.</t>
  </si>
  <si>
    <t>IV.</t>
  </si>
  <si>
    <t>Lineárna regresia</t>
  </si>
  <si>
    <t>koeficienty (a,b)</t>
  </si>
  <si>
    <t>Kĺzavé priemery L=3</t>
  </si>
  <si>
    <t>Pre hodnotu t=2</t>
  </si>
  <si>
    <t>t</t>
  </si>
  <si>
    <t>kĺz. priemery</t>
  </si>
  <si>
    <t>Pre hodnotu t=15</t>
  </si>
  <si>
    <t>Exponenciálne vyrovnávanie α=0,7</t>
  </si>
  <si>
    <t>štartovacia hodnota=</t>
  </si>
  <si>
    <t>α=</t>
  </si>
  <si>
    <t>(1-α)=</t>
  </si>
  <si>
    <t>lin. regresia</t>
  </si>
  <si>
    <t>akékoľvek iné (a,b)</t>
  </si>
  <si>
    <t>lin. regresia*</t>
  </si>
  <si>
    <t>ANOVA</t>
  </si>
  <si>
    <t>exp.vyrovnávanie</t>
  </si>
  <si>
    <t>i</t>
  </si>
  <si>
    <t>xi.</t>
  </si>
  <si>
    <t>x..=</t>
  </si>
  <si>
    <t>Variancia</t>
  </si>
  <si>
    <t>Stup. voľnosti</t>
  </si>
  <si>
    <t>MSA=</t>
  </si>
  <si>
    <t>MSR=</t>
  </si>
  <si>
    <t>F=</t>
  </si>
  <si>
    <t>ß1=</t>
  </si>
  <si>
    <r>
      <t>s</t>
    </r>
    <r>
      <rPr>
        <vertAlign val="subscript"/>
        <sz val="8"/>
        <rFont val="Verdana"/>
        <family val="2"/>
      </rPr>
      <t>E</t>
    </r>
    <r>
      <rPr>
        <sz val="8"/>
        <rFont val="Verdana"/>
        <family val="2"/>
      </rPr>
      <t>=</t>
    </r>
  </si>
  <si>
    <r>
      <t>s</t>
    </r>
    <r>
      <rPr>
        <vertAlign val="subscript"/>
        <sz val="8"/>
        <rFont val="Verdana"/>
        <family val="2"/>
      </rPr>
      <t>E*</t>
    </r>
    <r>
      <rPr>
        <sz val="8"/>
        <rFont val="Verdana"/>
        <family val="2"/>
      </rPr>
      <t>=</t>
    </r>
  </si>
  <si>
    <r>
      <t>ß</t>
    </r>
    <r>
      <rPr>
        <vertAlign val="subscript"/>
        <sz val="8"/>
        <rFont val="Verdana"/>
        <family val="2"/>
      </rPr>
      <t>0</t>
    </r>
    <r>
      <rPr>
        <sz val="8"/>
        <rFont val="Verdana"/>
        <family val="2"/>
      </rPr>
      <t>=</t>
    </r>
  </si>
  <si>
    <r>
      <t>2*(xi.-x..)</t>
    </r>
    <r>
      <rPr>
        <vertAlign val="superscript"/>
        <sz val="8"/>
        <rFont val="Verdana"/>
        <family val="2"/>
      </rPr>
      <t>2</t>
    </r>
  </si>
  <si>
    <r>
      <t>∑(xij-xi.)</t>
    </r>
    <r>
      <rPr>
        <vertAlign val="superscript"/>
        <sz val="8"/>
        <rFont val="Verdana"/>
        <family val="2"/>
      </rPr>
      <t>2</t>
    </r>
  </si>
  <si>
    <t>Predaj počítačových periférií (tlačiarní) v kusoch:</t>
  </si>
  <si>
    <t>Štatistické metódy - Martin Valdner</t>
  </si>
  <si>
    <t>Rok</t>
  </si>
  <si>
    <t>Kvartál</t>
  </si>
  <si>
    <t>Počet</t>
  </si>
  <si>
    <t>medzisúb.</t>
  </si>
  <si>
    <t>vnútrosúb.</t>
  </si>
  <si>
    <r>
      <t>s</t>
    </r>
    <r>
      <rPr>
        <vertAlign val="subscript"/>
        <sz val="8"/>
        <rFont val="Verdana"/>
        <family val="2"/>
      </rPr>
      <t>E</t>
    </r>
    <r>
      <rPr>
        <sz val="8"/>
        <rFont val="Verdana"/>
        <family val="2"/>
      </rPr>
      <t>'&gt;s</t>
    </r>
    <r>
      <rPr>
        <vertAlign val="subscript"/>
        <sz val="8"/>
        <rFont val="Verdana"/>
        <family val="2"/>
      </rPr>
      <t xml:space="preserve">E </t>
    </r>
    <r>
      <rPr>
        <sz val="8"/>
        <rFont val="Verdana"/>
        <family val="2"/>
      </rPr>
      <t>=&gt; pre akékoľvek iné a,b je chyba väčšia, teda regresiou sme vypočítali skutočne najmenšie štvorce</t>
    </r>
  </si>
  <si>
    <r>
      <t>&gt;&gt;&gt; Najlepší spôsob odhadovania trendu pre daný súbor hodnôt je exponenciálne vyrovnávanie, pretože s</t>
    </r>
    <r>
      <rPr>
        <vertAlign val="subscript"/>
        <sz val="8"/>
        <rFont val="Verdana"/>
        <family val="2"/>
      </rPr>
      <t xml:space="preserve">E </t>
    </r>
    <r>
      <rPr>
        <sz val="8"/>
        <rFont val="Verdana"/>
        <family val="2"/>
      </rPr>
      <t>je minimálne.</t>
    </r>
  </si>
  <si>
    <t>&gt;&gt;&gt; Na hodnoty vplýva faktor sezónnosti - vždy v 1. a 4. kvartáli je predaj tlačiarní vyšší ako v 2. a 3. kvartáli.</t>
  </si>
</sst>
</file>

<file path=xl/styles.xml><?xml version="1.0" encoding="utf-8"?>
<styleSheet xmlns="http://schemas.openxmlformats.org/spreadsheetml/2006/main">
  <numFmts count="16">
    <numFmt numFmtId="5" formatCode="#,##0\ &quot;Sk&quot;_);\(#,##0\ &quot;Sk&quot;\)"/>
    <numFmt numFmtId="6" formatCode="#,##0\ &quot;Sk&quot;_);[Red]\(#,##0\ &quot;Sk&quot;\)"/>
    <numFmt numFmtId="7" formatCode="#,##0.00\ &quot;Sk&quot;_);\(#,##0.00\ &quot;Sk&quot;\)"/>
    <numFmt numFmtId="8" formatCode="#,##0.00\ &quot;Sk&quot;_);[Red]\(#,##0.00\ &quot;Sk&quot;\)"/>
    <numFmt numFmtId="42" formatCode="_ * #,##0_)\ &quot;Sk&quot;_ ;_ * \(#,##0\)\ &quot;Sk&quot;_ ;_ * &quot;-&quot;_)\ &quot;Sk&quot;_ ;_ @_ "/>
    <numFmt numFmtId="41" formatCode="_ * #,##0_)\ _S_k_ ;_ * \(#,##0\)\ _S_k_ ;_ * &quot;-&quot;_)\ _S_k_ ;_ @_ "/>
    <numFmt numFmtId="44" formatCode="_ * #,##0.00_)\ &quot;Sk&quot;_ ;_ * \(#,##0.00\)\ &quot;Sk&quot;_ ;_ * &quot;-&quot;??_)\ &quot;Sk&quot;_ ;_ @_ "/>
    <numFmt numFmtId="43" formatCode="_ * #,##0.00_)\ _S_k_ ;_ * \(#,##0.00\)\ _S_k_ ;_ * &quot;-&quot;??_)\ _S_k_ ;_ @_ 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1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vertAlign val="subscript"/>
      <sz val="8"/>
      <name val="Verdana"/>
      <family val="2"/>
    </font>
    <font>
      <vertAlign val="superscript"/>
      <sz val="8"/>
      <name val="Verdana"/>
      <family val="2"/>
    </font>
    <font>
      <b/>
      <sz val="11"/>
      <name val="Verdana"/>
      <family val="2"/>
    </font>
    <font>
      <sz val="16.75"/>
      <name val="Arial"/>
      <family val="0"/>
    </font>
    <font>
      <sz val="15.75"/>
      <name val="Arial"/>
      <family val="0"/>
    </font>
    <font>
      <sz val="9"/>
      <name val="Verdana"/>
      <family val="2"/>
    </font>
    <font>
      <sz val="8.75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2" fontId="2" fillId="5" borderId="5" xfId="0" applyNumberFormat="1" applyFont="1" applyFill="1" applyBorder="1" applyAlignment="1">
      <alignment/>
    </xf>
    <xf numFmtId="0" fontId="2" fillId="6" borderId="5" xfId="0" applyFont="1" applyFill="1" applyBorder="1" applyAlignment="1">
      <alignment/>
    </xf>
    <xf numFmtId="2" fontId="2" fillId="6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6825"/>
          <c:w val="0.94875"/>
          <c:h val="0.81875"/>
        </c:manualLayout>
      </c:layout>
      <c:lineChart>
        <c:grouping val="standard"/>
        <c:varyColors val="0"/>
        <c:ser>
          <c:idx val="1"/>
          <c:order val="0"/>
          <c:tx>
            <c:v>Skutočný predaj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Tabulka!$C$10:$T$10</c:f>
              <c:numCache>
                <c:ptCount val="18"/>
                <c:pt idx="0">
                  <c:v>20660</c:v>
                </c:pt>
                <c:pt idx="1">
                  <c:v>15704</c:v>
                </c:pt>
                <c:pt idx="2">
                  <c:v>18479</c:v>
                </c:pt>
                <c:pt idx="3">
                  <c:v>29473</c:v>
                </c:pt>
                <c:pt idx="4">
                  <c:v>28465</c:v>
                </c:pt>
                <c:pt idx="5">
                  <c:v>23118</c:v>
                </c:pt>
                <c:pt idx="6">
                  <c:v>23039</c:v>
                </c:pt>
                <c:pt idx="7">
                  <c:v>37289</c:v>
                </c:pt>
                <c:pt idx="8">
                  <c:v>30106</c:v>
                </c:pt>
                <c:pt idx="9">
                  <c:v>21169</c:v>
                </c:pt>
                <c:pt idx="10">
                  <c:v>20548</c:v>
                </c:pt>
                <c:pt idx="11">
                  <c:v>42184</c:v>
                </c:pt>
                <c:pt idx="12">
                  <c:v>24291</c:v>
                </c:pt>
                <c:pt idx="13">
                  <c:v>23742</c:v>
                </c:pt>
                <c:pt idx="14">
                  <c:v>22092</c:v>
                </c:pt>
                <c:pt idx="15">
                  <c:v>33470</c:v>
                </c:pt>
              </c:numCache>
            </c:numRef>
          </c:val>
          <c:smooth val="0"/>
        </c:ser>
        <c:ser>
          <c:idx val="2"/>
          <c:order val="1"/>
          <c:tx>
            <c:v>Lin. regresia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Tabulka!$C$14:$T$14</c:f>
              <c:numCache>
                <c:ptCount val="18"/>
                <c:pt idx="0">
                  <c:v>2470.5655080213905</c:v>
                </c:pt>
                <c:pt idx="1">
                  <c:v>4941.131016042781</c:v>
                </c:pt>
                <c:pt idx="2">
                  <c:v>7411.696524064171</c:v>
                </c:pt>
                <c:pt idx="3">
                  <c:v>9882.262032085562</c:v>
                </c:pt>
                <c:pt idx="4">
                  <c:v>12352.827540106953</c:v>
                </c:pt>
                <c:pt idx="5">
                  <c:v>14823.393048128342</c:v>
                </c:pt>
                <c:pt idx="6">
                  <c:v>17293.958556149733</c:v>
                </c:pt>
                <c:pt idx="7">
                  <c:v>19764.524064171124</c:v>
                </c:pt>
                <c:pt idx="8">
                  <c:v>22235.089572192515</c:v>
                </c:pt>
                <c:pt idx="9">
                  <c:v>24705.655080213906</c:v>
                </c:pt>
                <c:pt idx="10">
                  <c:v>27176.220588235297</c:v>
                </c:pt>
                <c:pt idx="11">
                  <c:v>29646.786096256685</c:v>
                </c:pt>
                <c:pt idx="12">
                  <c:v>32117.351604278076</c:v>
                </c:pt>
                <c:pt idx="13">
                  <c:v>34587.91711229947</c:v>
                </c:pt>
                <c:pt idx="14">
                  <c:v>37058.48262032086</c:v>
                </c:pt>
                <c:pt idx="15">
                  <c:v>39529.04812834225</c:v>
                </c:pt>
                <c:pt idx="16">
                  <c:v>41999.61363636364</c:v>
                </c:pt>
                <c:pt idx="17">
                  <c:v>44470.17914438503</c:v>
                </c:pt>
              </c:numCache>
            </c:numRef>
          </c:val>
          <c:smooth val="0"/>
        </c:ser>
        <c:ser>
          <c:idx val="3"/>
          <c:order val="2"/>
          <c:tx>
            <c:v>Kĺz. priemery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Tabulka!$C$22:$T$22</c:f>
              <c:numCache>
                <c:ptCount val="18"/>
                <c:pt idx="0">
                  <c:v>19371.5</c:v>
                </c:pt>
                <c:pt idx="1">
                  <c:v>18281</c:v>
                </c:pt>
                <c:pt idx="2">
                  <c:v>21218.666666666668</c:v>
                </c:pt>
                <c:pt idx="3">
                  <c:v>25472.333333333332</c:v>
                </c:pt>
                <c:pt idx="4">
                  <c:v>27018.666666666668</c:v>
                </c:pt>
                <c:pt idx="5">
                  <c:v>24874</c:v>
                </c:pt>
                <c:pt idx="6">
                  <c:v>27815.333333333332</c:v>
                </c:pt>
                <c:pt idx="7">
                  <c:v>30144.666666666668</c:v>
                </c:pt>
                <c:pt idx="8">
                  <c:v>29521.333333333332</c:v>
                </c:pt>
                <c:pt idx="9">
                  <c:v>23941</c:v>
                </c:pt>
                <c:pt idx="10">
                  <c:v>27967</c:v>
                </c:pt>
                <c:pt idx="11">
                  <c:v>29007.666666666668</c:v>
                </c:pt>
                <c:pt idx="12">
                  <c:v>30072.333333333332</c:v>
                </c:pt>
                <c:pt idx="13">
                  <c:v>23375</c:v>
                </c:pt>
                <c:pt idx="14">
                  <c:v>26434.666666666668</c:v>
                </c:pt>
                <c:pt idx="15">
                  <c:v>31298.666666666668</c:v>
                </c:pt>
                <c:pt idx="16">
                  <c:v>36162.66666666667</c:v>
                </c:pt>
                <c:pt idx="17">
                  <c:v>41026.66666666667</c:v>
                </c:pt>
              </c:numCache>
            </c:numRef>
          </c:val>
          <c:smooth val="0"/>
        </c:ser>
        <c:ser>
          <c:idx val="4"/>
          <c:order val="3"/>
          <c:tx>
            <c:v>Exp. vyrovnávanie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Tabulka!$C$30:$T$30</c:f>
              <c:numCache>
                <c:ptCount val="18"/>
                <c:pt idx="0">
                  <c:v>23367.8625</c:v>
                </c:pt>
                <c:pt idx="1">
                  <c:v>21068.703749999997</c:v>
                </c:pt>
                <c:pt idx="2">
                  <c:v>20291.792625</c:v>
                </c:pt>
                <c:pt idx="3">
                  <c:v>23046.1548375</c:v>
                </c:pt>
                <c:pt idx="4">
                  <c:v>24671.80838625</c:v>
                </c:pt>
                <c:pt idx="5">
                  <c:v>24205.665870375</c:v>
                </c:pt>
                <c:pt idx="6">
                  <c:v>23855.6661092625</c:v>
                </c:pt>
                <c:pt idx="7">
                  <c:v>27885.666276483746</c:v>
                </c:pt>
                <c:pt idx="8">
                  <c:v>28551.76639353862</c:v>
                </c:pt>
                <c:pt idx="9">
                  <c:v>26336.936475477032</c:v>
                </c:pt>
                <c:pt idx="10">
                  <c:v>24600.255532833922</c:v>
                </c:pt>
                <c:pt idx="11">
                  <c:v>29875.37887298374</c:v>
                </c:pt>
                <c:pt idx="12">
                  <c:v>28200.065211088615</c:v>
                </c:pt>
                <c:pt idx="13">
                  <c:v>26862.645647762027</c:v>
                </c:pt>
                <c:pt idx="14">
                  <c:v>25431.451953433418</c:v>
                </c:pt>
                <c:pt idx="15">
                  <c:v>27843.01636740339</c:v>
                </c:pt>
                <c:pt idx="16">
                  <c:v>27843.01636740339</c:v>
                </c:pt>
                <c:pt idx="17">
                  <c:v>27843.01636740339</c:v>
                </c:pt>
              </c:numCache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18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počet</a:t>
                </a:r>
              </a:p>
            </c:rich>
          </c:tx>
          <c:layout>
            <c:manualLayout>
              <c:xMode val="factor"/>
              <c:yMode val="factor"/>
              <c:x val="0.016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0929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9875"/>
          <c:y val="0.930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571500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9525" y="9525"/>
        <a:ext cx="109251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B2" sqref="B2:T3"/>
    </sheetView>
  </sheetViews>
  <sheetFormatPr defaultColWidth="9.140625" defaultRowHeight="12.75"/>
  <cols>
    <col min="1" max="1" width="3.57421875" style="1" customWidth="1"/>
    <col min="2" max="2" width="15.421875" style="1" customWidth="1"/>
    <col min="3" max="20" width="8.8515625" style="1" customWidth="1"/>
    <col min="21" max="21" width="3.57421875" style="1" customWidth="1"/>
    <col min="22" max="16384" width="9.140625" style="1" customWidth="1"/>
  </cols>
  <sheetData>
    <row r="1" spans="1:21" ht="12.75">
      <c r="A1" s="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"/>
    </row>
    <row r="2" spans="1:21" ht="12.75">
      <c r="A2" s="4"/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6"/>
    </row>
    <row r="3" spans="1:21" ht="12.75">
      <c r="A3" s="4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6"/>
    </row>
    <row r="4" spans="1:21" ht="12.75">
      <c r="A4" s="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6"/>
    </row>
    <row r="5" spans="1:21" ht="12.75">
      <c r="A5" s="4"/>
      <c r="B5" s="41" t="s">
        <v>34</v>
      </c>
      <c r="C5" s="41"/>
      <c r="D5" s="41"/>
      <c r="E5" s="41"/>
      <c r="F5" s="41"/>
      <c r="G5" s="41"/>
      <c r="H5" s="41"/>
      <c r="I5" s="4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</row>
    <row r="6" spans="1:21" ht="13.5" thickBot="1">
      <c r="A6" s="4"/>
      <c r="B6" s="22"/>
      <c r="C6" s="22"/>
      <c r="D6" s="22"/>
      <c r="E6" s="22"/>
      <c r="F6" s="22"/>
      <c r="G6" s="22"/>
      <c r="H6" s="22"/>
      <c r="I6" s="2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ht="12.75">
      <c r="A7" s="4"/>
      <c r="B7" s="27" t="s">
        <v>36</v>
      </c>
      <c r="C7" s="50">
        <v>2001</v>
      </c>
      <c r="D7" s="50"/>
      <c r="E7" s="50"/>
      <c r="F7" s="50"/>
      <c r="G7" s="50">
        <v>2002</v>
      </c>
      <c r="H7" s="50"/>
      <c r="I7" s="50"/>
      <c r="J7" s="50"/>
      <c r="K7" s="50">
        <v>2003</v>
      </c>
      <c r="L7" s="50"/>
      <c r="M7" s="50"/>
      <c r="N7" s="50"/>
      <c r="O7" s="50">
        <v>2004</v>
      </c>
      <c r="P7" s="50"/>
      <c r="Q7" s="50"/>
      <c r="R7" s="50"/>
      <c r="S7" s="50">
        <v>2005</v>
      </c>
      <c r="T7" s="51"/>
      <c r="U7" s="6"/>
    </row>
    <row r="8" spans="1:21" ht="12.75">
      <c r="A8" s="4"/>
      <c r="B8" s="28" t="s">
        <v>37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0</v>
      </c>
      <c r="H8" s="29" t="s">
        <v>1</v>
      </c>
      <c r="I8" s="29" t="s">
        <v>2</v>
      </c>
      <c r="J8" s="29" t="s">
        <v>3</v>
      </c>
      <c r="K8" s="29" t="s">
        <v>0</v>
      </c>
      <c r="L8" s="29" t="s">
        <v>1</v>
      </c>
      <c r="M8" s="29" t="s">
        <v>2</v>
      </c>
      <c r="N8" s="29" t="s">
        <v>3</v>
      </c>
      <c r="O8" s="29" t="s">
        <v>0</v>
      </c>
      <c r="P8" s="29" t="s">
        <v>1</v>
      </c>
      <c r="Q8" s="29" t="s">
        <v>2</v>
      </c>
      <c r="R8" s="29" t="s">
        <v>3</v>
      </c>
      <c r="S8" s="29" t="s">
        <v>0</v>
      </c>
      <c r="T8" s="30" t="s">
        <v>1</v>
      </c>
      <c r="U8" s="6"/>
    </row>
    <row r="9" spans="1:21" ht="12.75">
      <c r="A9" s="4"/>
      <c r="B9" s="28" t="s">
        <v>8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30">
        <v>18</v>
      </c>
      <c r="U9" s="6"/>
    </row>
    <row r="10" spans="1:21" ht="13.5" thickBot="1">
      <c r="A10" s="4"/>
      <c r="B10" s="31" t="s">
        <v>38</v>
      </c>
      <c r="C10" s="32">
        <v>20660</v>
      </c>
      <c r="D10" s="32">
        <v>15704</v>
      </c>
      <c r="E10" s="32">
        <v>18479</v>
      </c>
      <c r="F10" s="32">
        <v>29473</v>
      </c>
      <c r="G10" s="32">
        <v>28465</v>
      </c>
      <c r="H10" s="32">
        <v>23118</v>
      </c>
      <c r="I10" s="32">
        <v>23039</v>
      </c>
      <c r="J10" s="32">
        <v>37289</v>
      </c>
      <c r="K10" s="32">
        <v>30106</v>
      </c>
      <c r="L10" s="32">
        <v>21169</v>
      </c>
      <c r="M10" s="32">
        <v>20548</v>
      </c>
      <c r="N10" s="32">
        <v>42184</v>
      </c>
      <c r="O10" s="32">
        <v>24291</v>
      </c>
      <c r="P10" s="32">
        <v>23742</v>
      </c>
      <c r="Q10" s="32">
        <v>22092</v>
      </c>
      <c r="R10" s="32">
        <v>33470</v>
      </c>
      <c r="S10" s="32"/>
      <c r="T10" s="33"/>
      <c r="U10" s="6"/>
    </row>
    <row r="11" spans="1:21" ht="12.75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</row>
    <row r="12" spans="1:21" ht="12.75">
      <c r="A12" s="4"/>
      <c r="B12" s="41" t="s">
        <v>4</v>
      </c>
      <c r="C12" s="41"/>
      <c r="D12" s="41"/>
      <c r="E12" s="41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</row>
    <row r="13" spans="1:21" ht="12.75">
      <c r="A13" s="4"/>
      <c r="B13" s="22"/>
      <c r="C13" s="22"/>
      <c r="D13" s="22"/>
      <c r="E13" s="22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</row>
    <row r="14" spans="1:21" ht="12.75">
      <c r="A14" s="4"/>
      <c r="B14" s="34" t="s">
        <v>15</v>
      </c>
      <c r="C14" s="35">
        <f aca="true" t="shared" si="0" ref="C14:T14">$D17*C9-$E17</f>
        <v>2470.5655080213905</v>
      </c>
      <c r="D14" s="35">
        <f t="shared" si="0"/>
        <v>4941.131016042781</v>
      </c>
      <c r="E14" s="35">
        <f t="shared" si="0"/>
        <v>7411.696524064171</v>
      </c>
      <c r="F14" s="35">
        <f t="shared" si="0"/>
        <v>9882.262032085562</v>
      </c>
      <c r="G14" s="35">
        <f t="shared" si="0"/>
        <v>12352.827540106953</v>
      </c>
      <c r="H14" s="35">
        <f t="shared" si="0"/>
        <v>14823.393048128342</v>
      </c>
      <c r="I14" s="35">
        <f t="shared" si="0"/>
        <v>17293.958556149733</v>
      </c>
      <c r="J14" s="35">
        <f t="shared" si="0"/>
        <v>19764.524064171124</v>
      </c>
      <c r="K14" s="35">
        <f t="shared" si="0"/>
        <v>22235.089572192515</v>
      </c>
      <c r="L14" s="35">
        <f t="shared" si="0"/>
        <v>24705.655080213906</v>
      </c>
      <c r="M14" s="35">
        <f t="shared" si="0"/>
        <v>27176.220588235297</v>
      </c>
      <c r="N14" s="35">
        <f t="shared" si="0"/>
        <v>29646.786096256685</v>
      </c>
      <c r="O14" s="35">
        <f t="shared" si="0"/>
        <v>32117.351604278076</v>
      </c>
      <c r="P14" s="35">
        <f t="shared" si="0"/>
        <v>34587.91711229947</v>
      </c>
      <c r="Q14" s="35">
        <f t="shared" si="0"/>
        <v>37058.48262032086</v>
      </c>
      <c r="R14" s="35">
        <f t="shared" si="0"/>
        <v>39529.04812834225</v>
      </c>
      <c r="S14" s="35">
        <f t="shared" si="0"/>
        <v>41999.61363636364</v>
      </c>
      <c r="T14" s="35">
        <f t="shared" si="0"/>
        <v>44470.17914438503</v>
      </c>
      <c r="U14" s="6"/>
    </row>
    <row r="15" spans="1:21" ht="12.75">
      <c r="A15" s="4"/>
      <c r="B15" s="34" t="s">
        <v>17</v>
      </c>
      <c r="C15" s="35">
        <f aca="true" t="shared" si="1" ref="C15:T15">$D18*C9-$E18</f>
        <v>2500</v>
      </c>
      <c r="D15" s="35">
        <f t="shared" si="1"/>
        <v>5000</v>
      </c>
      <c r="E15" s="35">
        <f t="shared" si="1"/>
        <v>7500</v>
      </c>
      <c r="F15" s="35">
        <f t="shared" si="1"/>
        <v>10000</v>
      </c>
      <c r="G15" s="35">
        <f t="shared" si="1"/>
        <v>12500</v>
      </c>
      <c r="H15" s="35">
        <f t="shared" si="1"/>
        <v>15000</v>
      </c>
      <c r="I15" s="35">
        <f t="shared" si="1"/>
        <v>17500</v>
      </c>
      <c r="J15" s="35">
        <f t="shared" si="1"/>
        <v>20000</v>
      </c>
      <c r="K15" s="35">
        <f t="shared" si="1"/>
        <v>22500</v>
      </c>
      <c r="L15" s="35">
        <f t="shared" si="1"/>
        <v>25000</v>
      </c>
      <c r="M15" s="35">
        <f t="shared" si="1"/>
        <v>27500</v>
      </c>
      <c r="N15" s="35">
        <f t="shared" si="1"/>
        <v>30000</v>
      </c>
      <c r="O15" s="35">
        <f t="shared" si="1"/>
        <v>32500</v>
      </c>
      <c r="P15" s="35">
        <f t="shared" si="1"/>
        <v>35000</v>
      </c>
      <c r="Q15" s="35">
        <f t="shared" si="1"/>
        <v>37500</v>
      </c>
      <c r="R15" s="35">
        <f t="shared" si="1"/>
        <v>40000</v>
      </c>
      <c r="S15" s="35">
        <f t="shared" si="1"/>
        <v>42500</v>
      </c>
      <c r="T15" s="35">
        <f t="shared" si="1"/>
        <v>45000</v>
      </c>
      <c r="U15" s="6"/>
    </row>
    <row r="16" spans="1:21" ht="12.75">
      <c r="A16" s="4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6"/>
    </row>
    <row r="17" spans="1:21" ht="12.75" customHeight="1">
      <c r="A17" s="4"/>
      <c r="B17" s="7" t="s">
        <v>5</v>
      </c>
      <c r="C17" s="7"/>
      <c r="D17" s="10">
        <f>TREND(C10:R10,C9:R9,,0)</f>
        <v>2470.5655080213905</v>
      </c>
      <c r="E17" s="10">
        <v>0</v>
      </c>
      <c r="F17" s="7"/>
      <c r="G17" s="11" t="s">
        <v>29</v>
      </c>
      <c r="H17" s="12">
        <f>STEYX(C14:R14,C10:R10)</f>
        <v>11405.078751239209</v>
      </c>
      <c r="I17" s="7"/>
      <c r="J17" s="48" t="s">
        <v>41</v>
      </c>
      <c r="K17" s="48"/>
      <c r="L17" s="48"/>
      <c r="M17" s="48"/>
      <c r="N17" s="48"/>
      <c r="O17" s="52"/>
      <c r="P17" s="23"/>
      <c r="Q17" s="14"/>
      <c r="R17" s="7"/>
      <c r="S17" s="7"/>
      <c r="T17" s="7"/>
      <c r="U17" s="25"/>
    </row>
    <row r="18" spans="1:21" ht="12.75">
      <c r="A18" s="4"/>
      <c r="B18" s="7" t="s">
        <v>16</v>
      </c>
      <c r="C18" s="7"/>
      <c r="D18" s="10">
        <v>2500</v>
      </c>
      <c r="E18" s="10">
        <v>0</v>
      </c>
      <c r="F18" s="7"/>
      <c r="G18" s="11" t="s">
        <v>30</v>
      </c>
      <c r="H18" s="12">
        <f>STEYX(C15:R15,C10:R10)</f>
        <v>11540.959665114517</v>
      </c>
      <c r="I18" s="7"/>
      <c r="J18" s="48"/>
      <c r="K18" s="48"/>
      <c r="L18" s="48"/>
      <c r="M18" s="48"/>
      <c r="N18" s="48"/>
      <c r="O18" s="52"/>
      <c r="P18" s="23"/>
      <c r="Q18" s="14"/>
      <c r="R18" s="7"/>
      <c r="S18" s="7"/>
      <c r="T18" s="7"/>
      <c r="U18" s="25"/>
    </row>
    <row r="19" spans="1:21" ht="12.75">
      <c r="A19" s="4"/>
      <c r="B19" s="7"/>
      <c r="C19" s="7"/>
      <c r="D19" s="7"/>
      <c r="E19" s="7"/>
      <c r="F19" s="10"/>
      <c r="G19" s="10"/>
      <c r="H19" s="7"/>
      <c r="I19" s="11"/>
      <c r="J19" s="12"/>
      <c r="K19" s="7"/>
      <c r="L19" s="13"/>
      <c r="M19" s="13"/>
      <c r="N19" s="13"/>
      <c r="O19" s="13"/>
      <c r="P19" s="13"/>
      <c r="Q19" s="13"/>
      <c r="R19" s="14"/>
      <c r="S19" s="7"/>
      <c r="T19" s="7"/>
      <c r="U19" s="6"/>
    </row>
    <row r="20" spans="1:21" ht="12.75">
      <c r="A20" s="4"/>
      <c r="B20" s="41" t="s">
        <v>6</v>
      </c>
      <c r="C20" s="41"/>
      <c r="D20" s="41"/>
      <c r="E20" s="4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</row>
    <row r="21" spans="1:21" ht="12.75">
      <c r="A21" s="4"/>
      <c r="B21" s="22"/>
      <c r="C21" s="22"/>
      <c r="D21" s="22"/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</row>
    <row r="22" spans="1:21" ht="12.75">
      <c r="A22" s="4"/>
      <c r="B22" s="36" t="s">
        <v>9</v>
      </c>
      <c r="C22" s="37">
        <f>C25-C26</f>
        <v>19371.5</v>
      </c>
      <c r="D22" s="37">
        <f aca="true" t="shared" si="2" ref="D22:Q22">AVERAGE(C10:E10)</f>
        <v>18281</v>
      </c>
      <c r="E22" s="37">
        <f t="shared" si="2"/>
        <v>21218.666666666668</v>
      </c>
      <c r="F22" s="37">
        <f t="shared" si="2"/>
        <v>25472.333333333332</v>
      </c>
      <c r="G22" s="37">
        <f t="shared" si="2"/>
        <v>27018.666666666668</v>
      </c>
      <c r="H22" s="37">
        <f t="shared" si="2"/>
        <v>24874</v>
      </c>
      <c r="I22" s="37">
        <f t="shared" si="2"/>
        <v>27815.333333333332</v>
      </c>
      <c r="J22" s="37">
        <f t="shared" si="2"/>
        <v>30144.666666666668</v>
      </c>
      <c r="K22" s="37">
        <f t="shared" si="2"/>
        <v>29521.333333333332</v>
      </c>
      <c r="L22" s="37">
        <f t="shared" si="2"/>
        <v>23941</v>
      </c>
      <c r="M22" s="37">
        <f t="shared" si="2"/>
        <v>27967</v>
      </c>
      <c r="N22" s="37">
        <f t="shared" si="2"/>
        <v>29007.666666666668</v>
      </c>
      <c r="O22" s="37">
        <f t="shared" si="2"/>
        <v>30072.333333333332</v>
      </c>
      <c r="P22" s="37">
        <f t="shared" si="2"/>
        <v>23375</v>
      </c>
      <c r="Q22" s="37">
        <f t="shared" si="2"/>
        <v>26434.666666666668</v>
      </c>
      <c r="R22" s="37">
        <f>E25+E26</f>
        <v>31298.666666666668</v>
      </c>
      <c r="S22" s="37">
        <f>E25+2*E26</f>
        <v>36162.66666666667</v>
      </c>
      <c r="T22" s="37">
        <f>E25+3*E26</f>
        <v>41026.66666666667</v>
      </c>
      <c r="U22" s="6"/>
    </row>
    <row r="23" spans="1:21" ht="12.75">
      <c r="A23" s="4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6"/>
    </row>
    <row r="24" spans="1:21" ht="12.75">
      <c r="A24" s="4"/>
      <c r="B24" s="40" t="s">
        <v>7</v>
      </c>
      <c r="C24" s="40"/>
      <c r="D24" s="40" t="s">
        <v>10</v>
      </c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3"/>
      <c r="U24" s="25"/>
    </row>
    <row r="25" spans="1:21" ht="12.75">
      <c r="A25" s="4"/>
      <c r="B25" s="11" t="s">
        <v>31</v>
      </c>
      <c r="C25" s="10">
        <f>AVERAGE(C10:E10)</f>
        <v>18281</v>
      </c>
      <c r="D25" s="11" t="s">
        <v>31</v>
      </c>
      <c r="E25" s="10">
        <f>AVERAGE(P10:R10)</f>
        <v>26434.666666666668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3"/>
      <c r="U25" s="25"/>
    </row>
    <row r="26" spans="1:21" ht="12.75">
      <c r="A26" s="4"/>
      <c r="B26" s="11" t="s">
        <v>28</v>
      </c>
      <c r="C26" s="10">
        <f>(E10-C10)/2</f>
        <v>-1090.5</v>
      </c>
      <c r="D26" s="11" t="s">
        <v>28</v>
      </c>
      <c r="E26" s="10">
        <f>(R10-P10)/2</f>
        <v>4864</v>
      </c>
      <c r="F26" s="7"/>
      <c r="G26" s="11" t="s">
        <v>29</v>
      </c>
      <c r="H26" s="12">
        <f>STEYX(C22:R22,C10:R10)</f>
        <v>2886.0400590154622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3"/>
      <c r="U26" s="25"/>
    </row>
    <row r="27" spans="1:21" ht="13.5" customHeight="1">
      <c r="A27" s="4"/>
      <c r="B27" s="7"/>
      <c r="C27" s="11"/>
      <c r="D27" s="10"/>
      <c r="E27" s="7"/>
      <c r="F27" s="11"/>
      <c r="G27" s="10"/>
      <c r="H27" s="7"/>
      <c r="I27" s="11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</row>
    <row r="28" spans="1:21" ht="12.75">
      <c r="A28" s="4"/>
      <c r="B28" s="41" t="s">
        <v>11</v>
      </c>
      <c r="C28" s="41"/>
      <c r="D28" s="41"/>
      <c r="E28" s="4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</row>
    <row r="29" spans="1:21" ht="12.75">
      <c r="A29" s="4"/>
      <c r="B29" s="22"/>
      <c r="C29" s="22"/>
      <c r="D29" s="22"/>
      <c r="E29" s="2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</row>
    <row r="30" spans="1:21" ht="12.75">
      <c r="A30" s="4"/>
      <c r="B30" s="38" t="s">
        <v>19</v>
      </c>
      <c r="C30" s="39">
        <f>D31*D33+D32*C10</f>
        <v>23367.8625</v>
      </c>
      <c r="D30" s="39">
        <f aca="true" t="shared" si="3" ref="D30:R30">$D$32*D10+$D$31*C30</f>
        <v>21068.703749999997</v>
      </c>
      <c r="E30" s="39">
        <f t="shared" si="3"/>
        <v>20291.792625</v>
      </c>
      <c r="F30" s="39">
        <f t="shared" si="3"/>
        <v>23046.1548375</v>
      </c>
      <c r="G30" s="39">
        <f t="shared" si="3"/>
        <v>24671.80838625</v>
      </c>
      <c r="H30" s="39">
        <f t="shared" si="3"/>
        <v>24205.665870375</v>
      </c>
      <c r="I30" s="39">
        <f t="shared" si="3"/>
        <v>23855.6661092625</v>
      </c>
      <c r="J30" s="39">
        <f t="shared" si="3"/>
        <v>27885.666276483746</v>
      </c>
      <c r="K30" s="39">
        <f t="shared" si="3"/>
        <v>28551.76639353862</v>
      </c>
      <c r="L30" s="39">
        <f t="shared" si="3"/>
        <v>26336.936475477032</v>
      </c>
      <c r="M30" s="39">
        <f t="shared" si="3"/>
        <v>24600.255532833922</v>
      </c>
      <c r="N30" s="39">
        <f t="shared" si="3"/>
        <v>29875.37887298374</v>
      </c>
      <c r="O30" s="39">
        <f t="shared" si="3"/>
        <v>28200.065211088615</v>
      </c>
      <c r="P30" s="39">
        <f t="shared" si="3"/>
        <v>26862.645647762027</v>
      </c>
      <c r="Q30" s="39">
        <f t="shared" si="3"/>
        <v>25431.451953433418</v>
      </c>
      <c r="R30" s="39">
        <f t="shared" si="3"/>
        <v>27843.01636740339</v>
      </c>
      <c r="S30" s="39">
        <f>R30</f>
        <v>27843.01636740339</v>
      </c>
      <c r="T30" s="39">
        <f>R30</f>
        <v>27843.01636740339</v>
      </c>
      <c r="U30" s="6"/>
    </row>
    <row r="31" spans="1:21" ht="12.75">
      <c r="A31" s="4"/>
      <c r="B31" s="7"/>
      <c r="C31" s="11" t="s">
        <v>13</v>
      </c>
      <c r="D31" s="10">
        <v>0.7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6"/>
    </row>
    <row r="32" spans="1:21" ht="12.75">
      <c r="A32" s="4"/>
      <c r="B32" s="7"/>
      <c r="C32" s="11" t="s">
        <v>14</v>
      </c>
      <c r="D32" s="10">
        <v>0.3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6"/>
    </row>
    <row r="33" spans="1:21" ht="12.75">
      <c r="A33" s="4"/>
      <c r="B33" s="44" t="s">
        <v>12</v>
      </c>
      <c r="C33" s="44"/>
      <c r="D33" s="15">
        <f>AVERAGE(C10:J10)</f>
        <v>24528.375</v>
      </c>
      <c r="E33" s="16"/>
      <c r="F33" s="7"/>
      <c r="G33" s="11" t="s">
        <v>29</v>
      </c>
      <c r="H33" s="12">
        <f>STEYX(C30:R30,C10:R10)</f>
        <v>1925.3350146728933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3"/>
      <c r="U33" s="25"/>
    </row>
    <row r="34" spans="1:21" ht="12.7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6"/>
    </row>
    <row r="35" spans="1:21" ht="12.75">
      <c r="A35" s="4"/>
      <c r="B35" s="45" t="s">
        <v>42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7"/>
      <c r="Q35" s="7"/>
      <c r="R35" s="7"/>
      <c r="S35" s="7"/>
      <c r="T35" s="7"/>
      <c r="U35" s="6"/>
    </row>
    <row r="36" spans="1:21" ht="12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</row>
    <row r="37" spans="1:21" ht="12.75">
      <c r="A37" s="4"/>
      <c r="B37" s="41" t="s">
        <v>18</v>
      </c>
      <c r="C37" s="41"/>
      <c r="D37" s="41"/>
      <c r="E37" s="4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</row>
    <row r="38" spans="1:21" ht="12.75">
      <c r="A38" s="4"/>
      <c r="B38" s="22"/>
      <c r="C38" s="22"/>
      <c r="D38" s="22"/>
      <c r="E38" s="2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</row>
    <row r="39" spans="1:21" ht="12.75">
      <c r="A39" s="4"/>
      <c r="B39" s="8" t="s">
        <v>20</v>
      </c>
      <c r="C39" s="8"/>
      <c r="D39" s="8"/>
      <c r="E39" s="8"/>
      <c r="F39" s="8"/>
      <c r="G39" s="8" t="s">
        <v>21</v>
      </c>
      <c r="H39" s="43" t="s">
        <v>32</v>
      </c>
      <c r="I39" s="43"/>
      <c r="J39" s="43" t="s">
        <v>33</v>
      </c>
      <c r="K39" s="43"/>
      <c r="L39" s="7"/>
      <c r="M39" s="8"/>
      <c r="N39" s="43" t="s">
        <v>23</v>
      </c>
      <c r="O39" s="43"/>
      <c r="P39" s="43" t="s">
        <v>24</v>
      </c>
      <c r="Q39" s="43"/>
      <c r="R39" s="7"/>
      <c r="S39" s="7"/>
      <c r="T39" s="7"/>
      <c r="U39" s="6"/>
    </row>
    <row r="40" spans="1:21" ht="12.75">
      <c r="A40" s="4"/>
      <c r="B40" s="8" t="s">
        <v>0</v>
      </c>
      <c r="C40" s="17">
        <f>C10</f>
        <v>20660</v>
      </c>
      <c r="D40" s="17">
        <f>G10</f>
        <v>28465</v>
      </c>
      <c r="E40" s="17">
        <f>K10</f>
        <v>30106</v>
      </c>
      <c r="F40" s="17">
        <f>O10</f>
        <v>24291</v>
      </c>
      <c r="G40" s="9">
        <f>AVERAGE(C40:F40)</f>
        <v>25880.5</v>
      </c>
      <c r="H40" s="42">
        <f>4*(G40-$G$44)^2</f>
        <v>1048.140625</v>
      </c>
      <c r="I40" s="42"/>
      <c r="J40" s="42">
        <f>(C40-G40)^2+(D40-G40)^2+(E40-G40)^2+(F40-G40)^2</f>
        <v>54314621</v>
      </c>
      <c r="K40" s="42"/>
      <c r="L40" s="7"/>
      <c r="M40" s="8" t="s">
        <v>39</v>
      </c>
      <c r="N40" s="43">
        <f>SUM(H40:I43)</f>
        <v>569823870.6875</v>
      </c>
      <c r="O40" s="43"/>
      <c r="P40" s="47">
        <v>3</v>
      </c>
      <c r="Q40" s="47"/>
      <c r="R40" s="11" t="s">
        <v>25</v>
      </c>
      <c r="S40" s="46">
        <f>N40/P40</f>
        <v>189941290.22916666</v>
      </c>
      <c r="T40" s="46"/>
      <c r="U40" s="6"/>
    </row>
    <row r="41" spans="1:21" ht="12.75">
      <c r="A41" s="4"/>
      <c r="B41" s="8" t="s">
        <v>1</v>
      </c>
      <c r="C41" s="17">
        <f>D10</f>
        <v>15704</v>
      </c>
      <c r="D41" s="17">
        <f>H10</f>
        <v>23118</v>
      </c>
      <c r="E41" s="17">
        <f>L10</f>
        <v>21169</v>
      </c>
      <c r="F41" s="17">
        <f>P10</f>
        <v>23742</v>
      </c>
      <c r="G41" s="9">
        <f>AVERAGE(C41:F41)</f>
        <v>20933.25</v>
      </c>
      <c r="H41" s="42">
        <f>4*(G41-$G$44)^2</f>
        <v>97261509.515625</v>
      </c>
      <c r="I41" s="42"/>
      <c r="J41" s="42">
        <f>(C41-G41)^2+(D41-G41)^2+(E41-G41)^2+(F41-G41)^2</f>
        <v>40062842.75</v>
      </c>
      <c r="K41" s="42"/>
      <c r="L41" s="7"/>
      <c r="M41" s="8" t="s">
        <v>40</v>
      </c>
      <c r="N41" s="43">
        <f>SUM(J40:K43)</f>
        <v>194559694.75</v>
      </c>
      <c r="O41" s="43"/>
      <c r="P41" s="47">
        <v>15</v>
      </c>
      <c r="Q41" s="47"/>
      <c r="R41" s="11" t="s">
        <v>26</v>
      </c>
      <c r="S41" s="46">
        <f>N41/P41</f>
        <v>12970646.316666666</v>
      </c>
      <c r="T41" s="46"/>
      <c r="U41" s="6"/>
    </row>
    <row r="42" spans="1:21" ht="12.75">
      <c r="A42" s="4"/>
      <c r="B42" s="8" t="s">
        <v>2</v>
      </c>
      <c r="C42" s="17">
        <f>E10</f>
        <v>18479</v>
      </c>
      <c r="D42" s="17">
        <f>I10</f>
        <v>23039</v>
      </c>
      <c r="E42" s="17">
        <f>M10</f>
        <v>20548</v>
      </c>
      <c r="F42" s="17">
        <f>Q10</f>
        <v>22092</v>
      </c>
      <c r="G42" s="9">
        <f>AVERAGE(C42:F42)</f>
        <v>21039.5</v>
      </c>
      <c r="H42" s="42">
        <f>4*(G42-$G$44)^2</f>
        <v>93115262.640625</v>
      </c>
      <c r="I42" s="42"/>
      <c r="J42" s="42">
        <f>(C42-G42)^2+(D42-G42)^2+(E42-G42)^2+(F42-G42)^2</f>
        <v>11903489</v>
      </c>
      <c r="K42" s="42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ht="12.75">
      <c r="A43" s="4"/>
      <c r="B43" s="8" t="s">
        <v>3</v>
      </c>
      <c r="C43" s="17">
        <f>F10</f>
        <v>29473</v>
      </c>
      <c r="D43" s="17">
        <f>J10</f>
        <v>37289</v>
      </c>
      <c r="E43" s="17">
        <f>N10</f>
        <v>42184</v>
      </c>
      <c r="F43" s="17">
        <f>R10</f>
        <v>33470</v>
      </c>
      <c r="G43" s="9">
        <f>AVERAGE(C43:F43)</f>
        <v>35604</v>
      </c>
      <c r="H43" s="42">
        <f>4*(G43-$G$44)^2</f>
        <v>379446050.390625</v>
      </c>
      <c r="I43" s="42"/>
      <c r="J43" s="42">
        <f>(C43-G43)^2+(D43-G43)^2+(E43-G43)^2+(F43-G43)^2</f>
        <v>88278742</v>
      </c>
      <c r="K43" s="42"/>
      <c r="L43" s="7"/>
      <c r="M43" s="11" t="s">
        <v>27</v>
      </c>
      <c r="N43" s="12">
        <f>S40/S41</f>
        <v>14.643934125711306</v>
      </c>
      <c r="O43" s="18" t="str">
        <f>IF(N43&lt;Q43,"&lt;","&gt;")</f>
        <v>&gt;</v>
      </c>
      <c r="P43" s="11" t="str">
        <f>CONCATENATE("F(",$P$40,",",$P$41,")=")</f>
        <v>F(3,15)=</v>
      </c>
      <c r="Q43" s="12">
        <f>FINV(0.05,P40,P41)</f>
        <v>3.2873821082777477</v>
      </c>
      <c r="R43" s="11"/>
      <c r="S43" s="11"/>
      <c r="T43" s="7"/>
      <c r="U43" s="6"/>
    </row>
    <row r="44" spans="1:21" ht="12.75">
      <c r="A44" s="4"/>
      <c r="B44" s="7"/>
      <c r="C44" s="7"/>
      <c r="D44" s="7"/>
      <c r="E44" s="7"/>
      <c r="F44" s="26" t="s">
        <v>22</v>
      </c>
      <c r="G44" s="9">
        <f>AVERAGE(G40:G43)</f>
        <v>25864.3125</v>
      </c>
      <c r="H44" s="7"/>
      <c r="I44" s="7"/>
      <c r="J44" s="7"/>
      <c r="K44" s="7"/>
      <c r="L44" s="7"/>
      <c r="M44" s="40" t="str">
        <f>IF(O43="&gt;","faktor má vplyv","faktor nemá vplyv")</f>
        <v>faktor má vplyv</v>
      </c>
      <c r="N44" s="40"/>
      <c r="O44" s="40"/>
      <c r="P44" s="40"/>
      <c r="Q44" s="40"/>
      <c r="R44" s="16"/>
      <c r="S44" s="7"/>
      <c r="T44" s="7"/>
      <c r="U44" s="6"/>
    </row>
    <row r="45" spans="1:21" ht="12.75">
      <c r="A45" s="4"/>
      <c r="B45" s="7"/>
      <c r="C45" s="7"/>
      <c r="D45" s="7"/>
      <c r="E45" s="7"/>
      <c r="F45" s="11"/>
      <c r="G45" s="10"/>
      <c r="H45" s="7"/>
      <c r="I45" s="7"/>
      <c r="J45" s="7"/>
      <c r="K45" s="7"/>
      <c r="L45" s="7"/>
      <c r="M45" s="5"/>
      <c r="N45" s="5"/>
      <c r="O45" s="5"/>
      <c r="P45" s="5"/>
      <c r="Q45" s="5"/>
      <c r="R45" s="16"/>
      <c r="S45" s="7"/>
      <c r="T45" s="7"/>
      <c r="U45" s="6"/>
    </row>
    <row r="46" spans="1:21" ht="12.75">
      <c r="A46" s="4"/>
      <c r="B46" s="45" t="s">
        <v>43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"/>
      <c r="Q46" s="5"/>
      <c r="R46" s="16"/>
      <c r="S46" s="7"/>
      <c r="T46" s="7"/>
      <c r="U46" s="6"/>
    </row>
    <row r="47" spans="1:21" ht="13.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</row>
  </sheetData>
  <mergeCells count="36">
    <mergeCell ref="J17:O18"/>
    <mergeCell ref="B2:T3"/>
    <mergeCell ref="B24:C24"/>
    <mergeCell ref="D24:E24"/>
    <mergeCell ref="B46:O46"/>
    <mergeCell ref="S7:T7"/>
    <mergeCell ref="C7:F7"/>
    <mergeCell ref="G7:J7"/>
    <mergeCell ref="K7:N7"/>
    <mergeCell ref="O7:R7"/>
    <mergeCell ref="B12:E12"/>
    <mergeCell ref="B5:I5"/>
    <mergeCell ref="P39:Q39"/>
    <mergeCell ref="N40:O40"/>
    <mergeCell ref="N41:O41"/>
    <mergeCell ref="P40:Q40"/>
    <mergeCell ref="P41:Q41"/>
    <mergeCell ref="J40:K40"/>
    <mergeCell ref="J41:K41"/>
    <mergeCell ref="N39:O39"/>
    <mergeCell ref="S40:T40"/>
    <mergeCell ref="S41:T41"/>
    <mergeCell ref="H43:I43"/>
    <mergeCell ref="J39:K39"/>
    <mergeCell ref="H41:I41"/>
    <mergeCell ref="H42:I42"/>
    <mergeCell ref="M44:Q44"/>
    <mergeCell ref="B20:E20"/>
    <mergeCell ref="B28:E28"/>
    <mergeCell ref="B37:E37"/>
    <mergeCell ref="J42:K42"/>
    <mergeCell ref="J43:K43"/>
    <mergeCell ref="H39:I39"/>
    <mergeCell ref="H40:I40"/>
    <mergeCell ref="B33:C33"/>
    <mergeCell ref="B35:O35"/>
  </mergeCells>
  <printOptions horizontalCentered="1" verticalCentered="1"/>
  <pageMargins left="0.748031496062992" right="0.748031496062992" top="0.78740157480315" bottom="0.78740157480315" header="0.511811023622047" footer="0.511811023622047"/>
  <pageSetup fitToHeight="1" fitToWidth="1" horizontalDpi="600" verticalDpi="600" orientation="landscape" paperSize="9" scale="72" r:id="rId1"/>
  <ignoredErrors>
    <ignoredError sqref="E25 D33 C25" formulaRange="1"/>
    <ignoredError sqref="Q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M41" sqref="M41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Lilka</dc:creator>
  <cp:keywords/>
  <dc:description/>
  <cp:lastModifiedBy>Martin Valdner</cp:lastModifiedBy>
  <cp:lastPrinted>2006-01-15T09:12:31Z</cp:lastPrinted>
  <dcterms:created xsi:type="dcterms:W3CDTF">2006-01-05T10:43:31Z</dcterms:created>
  <dcterms:modified xsi:type="dcterms:W3CDTF">2006-01-15T09:13:00Z</dcterms:modified>
  <cp:category/>
  <cp:version/>
  <cp:contentType/>
  <cp:contentStatus/>
</cp:coreProperties>
</file>